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<sst xmlns="http://schemas.openxmlformats.org/spreadsheetml/2006/main" count="78" uniqueCount="75">
  <si>
    <t xml:space="preserve">Садоводческое некоммерческое товарищество «ВОЛНА»</t>
  </si>
  <si>
    <t xml:space="preserve">Приходно-расходная смета по административно-хозяйственной деятельности</t>
  </si>
  <si>
    <t xml:space="preserve">1 вариант</t>
  </si>
  <si>
    <t xml:space="preserve">850 руб./сотку</t>
  </si>
  <si>
    <t xml:space="preserve">р/с 31.12.2021</t>
  </si>
  <si>
    <t xml:space="preserve">наименование</t>
  </si>
  <si>
    <t xml:space="preserve">факт 2018</t>
  </si>
  <si>
    <t xml:space="preserve">ПЛАН 2021</t>
  </si>
  <si>
    <t xml:space="preserve">Факт 2021</t>
  </si>
  <si>
    <t xml:space="preserve">ПЛАН 2022</t>
  </si>
  <si>
    <t xml:space="preserve">Прих. часть сметы</t>
  </si>
  <si>
    <t xml:space="preserve">членские взносы</t>
  </si>
  <si>
    <t xml:space="preserve">ошибочные платежи</t>
  </si>
  <si>
    <t xml:space="preserve">ремонт дорог</t>
  </si>
  <si>
    <t xml:space="preserve">вступительные взносы</t>
  </si>
  <si>
    <t xml:space="preserve">задолженность</t>
  </si>
  <si>
    <t xml:space="preserve">целевой взнос</t>
  </si>
  <si>
    <t xml:space="preserve">прочие поступления (гос.пош. + суд.издержки)</t>
  </si>
  <si>
    <t xml:space="preserve">Целевой взнос</t>
  </si>
  <si>
    <t xml:space="preserve">на строительство домика плавления</t>
  </si>
  <si>
    <t xml:space="preserve">Членский взнос плановый на 2019г. и для индивидуалов</t>
  </si>
  <si>
    <t xml:space="preserve">ИТОГО</t>
  </si>
  <si>
    <t xml:space="preserve">Расходы всего :</t>
  </si>
  <si>
    <t xml:space="preserve">возврат ошибочных платежей</t>
  </si>
  <si>
    <t xml:space="preserve">строительство дренажный коллекторов и дрен.системы</t>
  </si>
  <si>
    <t xml:space="preserve">вывоз по факту мусора всего(строит.деревьев)</t>
  </si>
  <si>
    <t xml:space="preserve">ЕССО (единый оператор по вывозу мусора)</t>
  </si>
  <si>
    <t xml:space="preserve">на закупку кесок 7 м3 — 4 шт (50000 руб-1 шт)</t>
  </si>
  <si>
    <t xml:space="preserve">пожарная безопасность</t>
  </si>
  <si>
    <t xml:space="preserve">покос травы</t>
  </si>
  <si>
    <t xml:space="preserve">оплата ревкомиссии</t>
  </si>
  <si>
    <t xml:space="preserve">ОБСЛУЖИВАНИЕ 1С</t>
  </si>
  <si>
    <t xml:space="preserve">ТАБЛИЧКИ УЛИЦ, ДОСКА объявлений</t>
  </si>
  <si>
    <t xml:space="preserve">ШТРАФЫ, ПЕНИ</t>
  </si>
  <si>
    <t xml:space="preserve">ВИДЕО +интернет</t>
  </si>
  <si>
    <t xml:space="preserve">налог при УСН + ЗЕМЛЯ</t>
  </si>
  <si>
    <t xml:space="preserve">строительство ДОМ Правления, ограждение уч.130/3, септик, эл.эн, вода, охрана, видео, мебель</t>
  </si>
  <si>
    <t xml:space="preserve">Земельный участок</t>
  </si>
  <si>
    <t xml:space="preserve">Непредвиденные расходы (затраты связанные с аварийными работами электросетях, устранение различных повреждений в результате природных явлений и стихийных бедствий, затраты связанные с изменением законодательства, решением властей различного уровня и другие расходы которые очень трудно предвидеть, штрафы и пени.)</t>
  </si>
  <si>
    <t xml:space="preserve">судебные расходы, юридич, гос.пишлина и т. д.</t>
  </si>
  <si>
    <t xml:space="preserve">Аренда : офиса, помещ. для провед. собрания., кесок под мусор.</t>
  </si>
  <si>
    <t xml:space="preserve">Хозрасходы</t>
  </si>
  <si>
    <t xml:space="preserve">телефонная связь</t>
  </si>
  <si>
    <t xml:space="preserve">почтовые, канцел.расходы,</t>
  </si>
  <si>
    <t xml:space="preserve">оргтехника и програм.обесп.</t>
  </si>
  <si>
    <t xml:space="preserve">услуги банка</t>
  </si>
  <si>
    <t xml:space="preserve">компенсац. За аморт. а/транс. Председ.</t>
  </si>
  <si>
    <t xml:space="preserve">фонд зпл штатных работников</t>
  </si>
  <si>
    <t xml:space="preserve">Налоги по ЗПЛ ( увеличились налоги с 22.2% до 30,2%)</t>
  </si>
  <si>
    <t xml:space="preserve">ВЗНОСЫ</t>
  </si>
  <si>
    <t xml:space="preserve">Поступление по электрической части Сметы</t>
  </si>
  <si>
    <t xml:space="preserve">От садоводов за потребленную эл.энергию</t>
  </si>
  <si>
    <t xml:space="preserve">От Мегафона за потребленную эл.энергию</t>
  </si>
  <si>
    <t xml:space="preserve">За первичное подключение к эл.сетям (28000 рублей)</t>
  </si>
  <si>
    <t xml:space="preserve">пени за несвоевременную оплату эл.энергию</t>
  </si>
  <si>
    <t xml:space="preserve">обслуживание сетей</t>
  </si>
  <si>
    <t xml:space="preserve">ПО РЕШЕНИЮ ПРАВЛЕНИЯ</t>
  </si>
  <si>
    <t xml:space="preserve">Расходы по электрической части Сметы :</t>
  </si>
  <si>
    <t xml:space="preserve">Перечислено «Янтарьэнергосбыту»</t>
  </si>
  <si>
    <t xml:space="preserve">оплата за эл.эн.эн. 15 января 2023</t>
  </si>
  <si>
    <t xml:space="preserve">кВт</t>
  </si>
  <si>
    <t xml:space="preserve">2 500 380 кВт</t>
  </si>
  <si>
    <t xml:space="preserve">Содержание электрохозяйства ( ЗПЛ электриков,материалы, аттестация)</t>
  </si>
  <si>
    <t xml:space="preserve"> в том числе :</t>
  </si>
  <si>
    <t xml:space="preserve">ЗПЛ начисления</t>
  </si>
  <si>
    <t xml:space="preserve">ЗПЛ налоги(30,2%)</t>
  </si>
  <si>
    <t xml:space="preserve">Оплата телефонной связи электрикам, управляющему(200 руб чел/мес)</t>
  </si>
  <si>
    <t xml:space="preserve">Спецодежда</t>
  </si>
  <si>
    <t xml:space="preserve">Договорные работы и расходные материалы (выравнивание эл.опор, проект электросхемы сетей, освещение центральных и магистральных улиц, ежегодная диагностика эл.подстанций). Подготовка документации для передачи электросетей СНТ «Волна» в ОАО «Янтарьэнерго»</t>
  </si>
  <si>
    <t xml:space="preserve">переаттестация работников</t>
  </si>
  <si>
    <t xml:space="preserve">Приблизительный Остаток на 31.12.2022</t>
  </si>
  <si>
    <t xml:space="preserve">Фактическая стоимость 1кВт= расходная часть : плановое потребление (кВт)</t>
  </si>
  <si>
    <t xml:space="preserve">Фактич.расход (сод.эл.сетей/кВт)</t>
  </si>
  <si>
    <t xml:space="preserve">факт.оплата ЯЭС потерь по актам (приб.178000р./кВт)</t>
  </si>
  <si>
    <t xml:space="preserve">потери сетей, воровство и пр.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</si>
</sst>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#,##0.00"/>
    <numFmt numFmtId="167" formatCode="General"/>
    <numFmt numFmtId="168" formatCode="0.000"/>
  </numFmts>
  <fonts count="21">
    <font>
      <sz val="11"/>
      <color rgb="FF00000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u val="single"/>
      <sz val="11"/>
      <color rgb="FF000000"/>
      <name val="Arial"/>
      <family val="0"/>
      <charset val="204"/>
    </font>
    <font>
      <b val="true"/>
      <sz val="15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Arial"/>
      <family val="0"/>
      <charset val="204"/>
    </font>
    <font>
      <sz val="10"/>
      <color rgb="FF81D41A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i val="true"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i val="true"/>
      <sz val="9"/>
      <color rgb="FF000000"/>
      <name val="Arial"/>
      <family val="2"/>
      <charset val="204"/>
    </font>
    <font>
      <i val="true"/>
      <sz val="7"/>
      <color rgb="FF000000"/>
      <name val="Arial"/>
      <family val="2"/>
      <charset val="204"/>
    </font>
    <font>
      <b val="true"/>
      <sz val="13"/>
      <color rgb="FF000000"/>
      <name val="Arial"/>
      <family val="2"/>
      <charset val="204"/>
    </font>
    <font>
      <b val="true"/>
      <sz val="13"/>
      <color rgb="FF000000"/>
      <name val="Arial"/>
      <family val="0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  <fill>
      <patternFill patternType="solid">
        <fgColor rgb="FF00A933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5EB91E"/>
      </patternFill>
    </fill>
    <fill>
      <patternFill patternType="solid">
        <fgColor rgb="FF5EB91E"/>
        <bgColor rgb="FF81D41A"/>
      </patternFill>
    </fill>
    <fill>
      <patternFill patternType="solid">
        <fgColor rgb="FFFF972F"/>
        <bgColor rgb="FFFF808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8D1D75"/>
      </left>
      <right style="hair">
        <color rgb="FF8D1D75"/>
      </right>
      <top style="hair">
        <color rgb="FF8D1D75"/>
      </top>
      <bottom style="hair">
        <color rgb="FF8D1D75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8D1D7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6" activeCellId="0" sqref="A26"/>
    </sheetView>
  </sheetViews>
  <sheetFormatPr defaultColWidth="8.85546875" defaultRowHeight="13.8" zeroHeight="false" outlineLevelRow="0" outlineLevelCol="0"/>
  <cols>
    <col collapsed="false" customWidth="true" hidden="false" outlineLevel="0" max="1" min="1" style="1" width="10.71"/>
    <col collapsed="false" customWidth="true" hidden="false" outlineLevel="0" max="4" min="2" style="2" width="10.21"/>
    <col collapsed="false" customWidth="true" hidden="false" outlineLevel="0" max="5" min="5" style="2" width="15.26"/>
    <col collapsed="false" customWidth="true" hidden="true" outlineLevel="0" max="6" min="6" style="2" width="1.23"/>
    <col collapsed="false" customWidth="true" hidden="false" outlineLevel="0" max="7" min="7" style="2" width="14.77"/>
    <col collapsed="false" customWidth="true" hidden="false" outlineLevel="0" max="8" min="8" style="2" width="14.52"/>
    <col collapsed="false" customWidth="true" hidden="false" outlineLevel="0" max="9" min="9" style="2" width="14.77"/>
    <col collapsed="false" customWidth="true" hidden="false" outlineLevel="0" max="10" min="10" style="2" width="17.6"/>
    <col collapsed="false" customWidth="false" hidden="false" outlineLevel="0" max="1024" min="11" style="2" width="8.86"/>
  </cols>
  <sheetData>
    <row r="1" customFormat="false" ht="18.55" hidden="false" customHeight="false" outlineLevel="0" collapsed="false">
      <c r="A1" s="3"/>
      <c r="B1" s="3"/>
      <c r="C1" s="3"/>
      <c r="D1" s="3"/>
      <c r="E1" s="3"/>
      <c r="F1" s="3"/>
      <c r="H1" s="4"/>
    </row>
    <row r="2" customFormat="false" ht="18.55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</row>
    <row r="4" customFormat="false" ht="15" hidden="false" customHeight="false" outlineLevel="0" collapsed="false">
      <c r="A4" s="7" t="s">
        <v>2</v>
      </c>
      <c r="B4" s="8" t="s">
        <v>3</v>
      </c>
      <c r="C4" s="7"/>
      <c r="D4" s="7"/>
      <c r="E4" s="7"/>
      <c r="F4" s="7" t="n">
        <f aca="false">F10+F51</f>
        <v>13626170.97</v>
      </c>
    </row>
    <row r="5" customFormat="false" ht="15" hidden="false" customHeight="false" outlineLevel="0" collapsed="false">
      <c r="A5" s="7"/>
      <c r="B5" s="9"/>
      <c r="C5" s="9"/>
      <c r="D5" s="9"/>
      <c r="E5" s="9" t="s">
        <v>4</v>
      </c>
      <c r="F5" s="10"/>
      <c r="G5" s="11"/>
      <c r="H5" s="12"/>
      <c r="I5" s="13" t="n">
        <v>7320900</v>
      </c>
      <c r="J5" s="13"/>
    </row>
    <row r="6" customFormat="false" ht="15" hidden="false" customHeight="false" outlineLevel="0" collapsed="false">
      <c r="A6" s="7"/>
      <c r="B6" s="14" t="n">
        <v>1</v>
      </c>
      <c r="C6" s="14"/>
      <c r="D6" s="14"/>
      <c r="E6" s="14"/>
      <c r="F6" s="10" t="n">
        <v>3</v>
      </c>
      <c r="G6" s="11"/>
      <c r="H6" s="12"/>
      <c r="I6" s="15"/>
      <c r="J6" s="11"/>
    </row>
    <row r="7" customFormat="false" ht="15" hidden="false" customHeight="false" outlineLevel="0" collapsed="false">
      <c r="A7" s="7"/>
      <c r="B7" s="16" t="s">
        <v>5</v>
      </c>
      <c r="C7" s="16"/>
      <c r="D7" s="16"/>
      <c r="E7" s="16"/>
      <c r="F7" s="17"/>
      <c r="G7" s="18"/>
      <c r="H7" s="12"/>
      <c r="I7" s="15"/>
      <c r="J7" s="11"/>
    </row>
    <row r="8" customFormat="false" ht="13.8" hidden="false" customHeight="false" outlineLevel="0" collapsed="false">
      <c r="A8" s="19"/>
      <c r="B8" s="19"/>
      <c r="C8" s="19"/>
      <c r="D8" s="19"/>
      <c r="E8" s="19"/>
      <c r="F8" s="20" t="s">
        <v>6</v>
      </c>
      <c r="G8" s="21" t="s">
        <v>7</v>
      </c>
      <c r="H8" s="22" t="s">
        <v>8</v>
      </c>
      <c r="I8" s="23" t="s">
        <v>9</v>
      </c>
      <c r="J8" s="11"/>
    </row>
    <row r="9" customFormat="false" ht="19.25" hidden="false" customHeight="false" outlineLevel="0" collapsed="false">
      <c r="A9" s="24" t="s">
        <v>10</v>
      </c>
      <c r="B9" s="19"/>
      <c r="C9" s="19"/>
      <c r="D9" s="19"/>
      <c r="E9" s="19"/>
      <c r="F9" s="25"/>
      <c r="G9" s="26" t="n">
        <f aca="false">G10/850</f>
        <v>6400</v>
      </c>
      <c r="H9" s="27"/>
      <c r="I9" s="28" t="n">
        <v>6400</v>
      </c>
      <c r="J9" s="11"/>
    </row>
    <row r="10" customFormat="false" ht="13.8" hidden="false" customHeight="false" outlineLevel="0" collapsed="false">
      <c r="A10" s="10" t="n">
        <v>1</v>
      </c>
      <c r="B10" s="25" t="s">
        <v>11</v>
      </c>
      <c r="C10" s="25"/>
      <c r="D10" s="25" t="n">
        <v>5830</v>
      </c>
      <c r="E10" s="25" t="n">
        <v>650</v>
      </c>
      <c r="F10" s="29" t="n">
        <v>3929417</v>
      </c>
      <c r="G10" s="30" t="n">
        <v>5440000</v>
      </c>
      <c r="H10" s="31" t="n">
        <v>5318372.11</v>
      </c>
      <c r="I10" s="23" t="n">
        <f aca="false">G10</f>
        <v>5440000</v>
      </c>
      <c r="J10" s="11"/>
    </row>
    <row r="11" customFormat="false" ht="13.8" hidden="false" customHeight="false" outlineLevel="0" collapsed="false">
      <c r="A11" s="10"/>
      <c r="B11" s="32" t="s">
        <v>12</v>
      </c>
      <c r="C11" s="32"/>
      <c r="D11" s="32"/>
      <c r="E11" s="32"/>
      <c r="F11" s="29"/>
      <c r="G11" s="30"/>
      <c r="H11" s="33" t="n">
        <f aca="false">66390.76+58313</f>
        <v>124703.76</v>
      </c>
      <c r="I11" s="23"/>
      <c r="J11" s="11"/>
    </row>
    <row r="12" customFormat="false" ht="13.8" hidden="false" customHeight="false" outlineLevel="0" collapsed="false">
      <c r="A12" s="10"/>
      <c r="B12" s="32" t="s">
        <v>13</v>
      </c>
      <c r="C12" s="32"/>
      <c r="D12" s="32"/>
      <c r="E12" s="32"/>
      <c r="F12" s="29"/>
      <c r="G12" s="30"/>
      <c r="H12" s="31" t="n">
        <v>120000</v>
      </c>
      <c r="I12" s="23"/>
      <c r="J12" s="11"/>
    </row>
    <row r="13" customFormat="false" ht="13.8" hidden="false" customHeight="false" outlineLevel="0" collapsed="false">
      <c r="A13" s="10" t="n">
        <v>2</v>
      </c>
      <c r="B13" s="32" t="s">
        <v>14</v>
      </c>
      <c r="C13" s="32"/>
      <c r="D13" s="32"/>
      <c r="E13" s="32"/>
      <c r="F13" s="29" t="n">
        <v>15500</v>
      </c>
      <c r="G13" s="30"/>
      <c r="H13" s="31"/>
      <c r="I13" s="23"/>
      <c r="J13" s="11"/>
    </row>
    <row r="14" customFormat="false" ht="13.8" hidden="false" customHeight="false" outlineLevel="0" collapsed="false">
      <c r="A14" s="10"/>
      <c r="B14" s="16" t="s">
        <v>15</v>
      </c>
      <c r="C14" s="16"/>
      <c r="D14" s="16"/>
      <c r="E14" s="16"/>
      <c r="F14" s="29"/>
      <c r="G14" s="30"/>
      <c r="H14" s="31"/>
      <c r="I14" s="23"/>
      <c r="J14" s="11"/>
    </row>
    <row r="15" customFormat="false" ht="13.8" hidden="false" customHeight="false" outlineLevel="0" collapsed="false">
      <c r="A15" s="10"/>
      <c r="B15" s="16" t="s">
        <v>16</v>
      </c>
      <c r="C15" s="16"/>
      <c r="D15" s="16"/>
      <c r="E15" s="16"/>
      <c r="F15" s="29"/>
      <c r="G15" s="30" t="n">
        <v>32744</v>
      </c>
      <c r="H15" s="31" t="n">
        <v>10614</v>
      </c>
      <c r="I15" s="23" t="n">
        <f aca="false">G15-H15</f>
        <v>22130</v>
      </c>
      <c r="J15" s="11"/>
    </row>
    <row r="16" customFormat="false" ht="13.8" hidden="false" customHeight="false" outlineLevel="0" collapsed="false">
      <c r="A16" s="10" t="n">
        <v>3</v>
      </c>
      <c r="B16" s="32" t="s">
        <v>17</v>
      </c>
      <c r="C16" s="32"/>
      <c r="D16" s="32"/>
      <c r="E16" s="32"/>
      <c r="F16" s="29" t="n">
        <v>30352.27</v>
      </c>
      <c r="G16" s="30"/>
      <c r="H16" s="31" t="n">
        <v>6286.64</v>
      </c>
      <c r="I16" s="23"/>
      <c r="J16" s="11"/>
    </row>
    <row r="17" customFormat="false" ht="24.05" hidden="false" customHeight="false" outlineLevel="0" collapsed="false">
      <c r="A17" s="34" t="s">
        <v>18</v>
      </c>
      <c r="B17" s="35" t="s">
        <v>19</v>
      </c>
      <c r="C17" s="35"/>
      <c r="D17" s="35"/>
      <c r="E17" s="35"/>
      <c r="F17" s="36"/>
      <c r="G17" s="37"/>
      <c r="H17" s="31"/>
      <c r="I17" s="23"/>
      <c r="J17" s="11"/>
    </row>
    <row r="18" customFormat="false" ht="13.8" hidden="false" customHeight="false" outlineLevel="0" collapsed="false">
      <c r="A18" s="38" t="s">
        <v>20</v>
      </c>
      <c r="B18" s="38"/>
      <c r="C18" s="38"/>
      <c r="D18" s="38"/>
      <c r="E18" s="38"/>
      <c r="F18" s="38"/>
      <c r="G18" s="39"/>
      <c r="H18" s="12"/>
      <c r="I18" s="23"/>
      <c r="J18" s="11"/>
    </row>
    <row r="19" customFormat="false" ht="13.8" hidden="false" customHeight="false" outlineLevel="0" collapsed="false">
      <c r="A19" s="38" t="s">
        <v>21</v>
      </c>
      <c r="B19" s="38"/>
      <c r="C19" s="38"/>
      <c r="D19" s="38"/>
      <c r="E19" s="38"/>
      <c r="F19" s="40" t="n">
        <f aca="false">SUM(F10:F16)</f>
        <v>3975269.27</v>
      </c>
      <c r="G19" s="41" t="n">
        <f aca="false">G10+G14+G15+G16</f>
        <v>5472744</v>
      </c>
      <c r="H19" s="42" t="n">
        <f aca="false">H10+H14+H15+H16+H11+H12</f>
        <v>5579976.51</v>
      </c>
      <c r="I19" s="43" t="n">
        <f aca="false">I10+I15</f>
        <v>5462130</v>
      </c>
      <c r="J19" s="11"/>
    </row>
    <row r="20" customFormat="false" ht="13.8" hidden="false" customHeight="false" outlineLevel="0" collapsed="false">
      <c r="A20" s="19"/>
      <c r="B20" s="19"/>
      <c r="C20" s="19"/>
      <c r="D20" s="19"/>
      <c r="E20" s="19"/>
      <c r="F20" s="29"/>
      <c r="G20" s="15"/>
      <c r="H20" s="12"/>
      <c r="I20" s="23"/>
      <c r="J20" s="11"/>
    </row>
    <row r="21" customFormat="false" ht="24.05" hidden="false" customHeight="false" outlineLevel="0" collapsed="false">
      <c r="A21" s="44" t="s">
        <v>22</v>
      </c>
      <c r="B21" s="14" t="s">
        <v>23</v>
      </c>
      <c r="C21" s="14"/>
      <c r="D21" s="14"/>
      <c r="E21" s="14"/>
      <c r="F21" s="29"/>
      <c r="G21" s="15"/>
      <c r="H21" s="45" t="n">
        <v>58313</v>
      </c>
      <c r="I21" s="23"/>
      <c r="J21" s="11"/>
    </row>
    <row r="22" customFormat="false" ht="13.8" hidden="false" customHeight="false" outlineLevel="0" collapsed="false">
      <c r="A22" s="10" t="n">
        <v>1</v>
      </c>
      <c r="B22" s="32" t="s">
        <v>13</v>
      </c>
      <c r="C22" s="32"/>
      <c r="D22" s="32"/>
      <c r="E22" s="32"/>
      <c r="F22" s="29" t="n">
        <v>518688.5</v>
      </c>
      <c r="G22" s="30" t="n">
        <v>1800000</v>
      </c>
      <c r="H22" s="46" t="n">
        <f aca="false">1729876.24</f>
        <v>1729876.24</v>
      </c>
      <c r="I22" s="23" t="n">
        <v>1000000</v>
      </c>
      <c r="J22" s="11"/>
    </row>
    <row r="23" customFormat="false" ht="13.8" hidden="false" customHeight="false" outlineLevel="0" collapsed="false">
      <c r="A23" s="10" t="n">
        <v>2</v>
      </c>
      <c r="B23" s="32" t="s">
        <v>24</v>
      </c>
      <c r="C23" s="32"/>
      <c r="D23" s="32"/>
      <c r="E23" s="32"/>
      <c r="F23" s="29" t="n">
        <v>90288.5</v>
      </c>
      <c r="G23" s="30" t="n">
        <v>250000</v>
      </c>
      <c r="H23" s="46" t="n">
        <v>21741.69</v>
      </c>
      <c r="I23" s="23" t="n">
        <v>250000</v>
      </c>
      <c r="J23" s="11"/>
    </row>
    <row r="24" customFormat="false" ht="13.8" hidden="false" customHeight="false" outlineLevel="0" collapsed="false">
      <c r="A24" s="10" t="n">
        <v>3</v>
      </c>
      <c r="B24" s="32" t="s">
        <v>25</v>
      </c>
      <c r="C24" s="32"/>
      <c r="D24" s="32"/>
      <c r="E24" s="32"/>
      <c r="F24" s="29" t="n">
        <v>1228502</v>
      </c>
      <c r="G24" s="30" t="n">
        <v>800000</v>
      </c>
      <c r="H24" s="46" t="n">
        <f aca="false">551868.14+1100+19320</f>
        <v>572288.14</v>
      </c>
      <c r="I24" s="23" t="n">
        <v>900000</v>
      </c>
      <c r="J24" s="11"/>
    </row>
    <row r="25" customFormat="false" ht="13.8" hidden="false" customHeight="false" outlineLevel="0" collapsed="false">
      <c r="A25" s="10"/>
      <c r="B25" s="32" t="s">
        <v>26</v>
      </c>
      <c r="C25" s="32"/>
      <c r="D25" s="32"/>
      <c r="E25" s="32"/>
      <c r="F25" s="29"/>
      <c r="G25" s="30"/>
      <c r="H25" s="46"/>
      <c r="I25" s="23"/>
      <c r="J25" s="11"/>
    </row>
    <row r="26" customFormat="false" ht="24.05" hidden="false" customHeight="false" outlineLevel="0" collapsed="false">
      <c r="A26" s="34" t="s">
        <v>18</v>
      </c>
      <c r="B26" s="35" t="s">
        <v>27</v>
      </c>
      <c r="C26" s="35"/>
      <c r="D26" s="35"/>
      <c r="E26" s="35"/>
      <c r="F26" s="36"/>
      <c r="G26" s="30"/>
      <c r="H26" s="46"/>
      <c r="I26" s="23"/>
      <c r="J26" s="11"/>
    </row>
    <row r="27" customFormat="false" ht="13.8" hidden="false" customHeight="false" outlineLevel="0" collapsed="false">
      <c r="A27" s="10" t="n">
        <v>4</v>
      </c>
      <c r="B27" s="32" t="s">
        <v>28</v>
      </c>
      <c r="C27" s="32"/>
      <c r="D27" s="32"/>
      <c r="E27" s="32"/>
      <c r="F27" s="29" t="n">
        <v>0</v>
      </c>
      <c r="G27" s="30" t="n">
        <v>5000</v>
      </c>
      <c r="H27" s="46" t="n">
        <v>10000</v>
      </c>
      <c r="I27" s="23" t="n">
        <v>10000</v>
      </c>
      <c r="J27" s="11"/>
    </row>
    <row r="28" customFormat="false" ht="13.8" hidden="false" customHeight="false" outlineLevel="0" collapsed="false">
      <c r="A28" s="10" t="n">
        <v>5</v>
      </c>
      <c r="B28" s="32" t="s">
        <v>29</v>
      </c>
      <c r="C28" s="32"/>
      <c r="D28" s="32"/>
      <c r="E28" s="32"/>
      <c r="F28" s="29" t="n">
        <v>228556</v>
      </c>
      <c r="G28" s="30" t="n">
        <v>60000</v>
      </c>
      <c r="H28" s="46"/>
      <c r="I28" s="23" t="n">
        <v>60000</v>
      </c>
      <c r="J28" s="11"/>
    </row>
    <row r="29" customFormat="false" ht="13.8" hidden="false" customHeight="false" outlineLevel="0" collapsed="false">
      <c r="A29" s="10"/>
      <c r="B29" s="25"/>
      <c r="C29" s="32" t="s">
        <v>30</v>
      </c>
      <c r="D29" s="32"/>
      <c r="E29" s="32"/>
      <c r="F29" s="29" t="n">
        <v>37200</v>
      </c>
      <c r="G29" s="30" t="n">
        <v>36000</v>
      </c>
      <c r="H29" s="46" t="n">
        <v>40000</v>
      </c>
      <c r="I29" s="23" t="n">
        <v>45000</v>
      </c>
      <c r="J29" s="11"/>
    </row>
    <row r="30" customFormat="false" ht="13.8" hidden="false" customHeight="false" outlineLevel="0" collapsed="false">
      <c r="A30" s="10"/>
      <c r="B30" s="25"/>
      <c r="C30" s="16" t="s">
        <v>31</v>
      </c>
      <c r="D30" s="16"/>
      <c r="E30" s="16"/>
      <c r="F30" s="29"/>
      <c r="G30" s="30" t="n">
        <v>45000</v>
      </c>
      <c r="H30" s="46" t="n">
        <f aca="false">17904+3395</f>
        <v>21299</v>
      </c>
      <c r="I30" s="23" t="n">
        <v>45000</v>
      </c>
      <c r="J30" s="11"/>
    </row>
    <row r="31" customFormat="false" ht="13.8" hidden="false" customHeight="false" outlineLevel="0" collapsed="false">
      <c r="A31" s="10"/>
      <c r="B31" s="25"/>
      <c r="C31" s="16" t="s">
        <v>32</v>
      </c>
      <c r="D31" s="16"/>
      <c r="E31" s="16"/>
      <c r="F31" s="29"/>
      <c r="G31" s="30" t="n">
        <v>10000</v>
      </c>
      <c r="H31" s="46" t="n">
        <v>3170</v>
      </c>
      <c r="I31" s="23" t="n">
        <v>10000</v>
      </c>
      <c r="J31" s="11"/>
    </row>
    <row r="32" customFormat="false" ht="13.8" hidden="false" customHeight="false" outlineLevel="0" collapsed="false">
      <c r="A32" s="10"/>
      <c r="B32" s="25"/>
      <c r="C32" s="16" t="s">
        <v>33</v>
      </c>
      <c r="D32" s="16"/>
      <c r="E32" s="16"/>
      <c r="F32" s="29"/>
      <c r="G32" s="30" t="n">
        <v>5000</v>
      </c>
      <c r="H32" s="46" t="n">
        <v>467</v>
      </c>
      <c r="I32" s="23" t="n">
        <v>5000</v>
      </c>
      <c r="J32" s="11"/>
    </row>
    <row r="33" customFormat="false" ht="13.8" hidden="false" customHeight="false" outlineLevel="0" collapsed="false">
      <c r="A33" s="10"/>
      <c r="B33" s="25"/>
      <c r="C33" s="16" t="s">
        <v>34</v>
      </c>
      <c r="D33" s="16"/>
      <c r="E33" s="16"/>
      <c r="F33" s="29"/>
      <c r="G33" s="30"/>
      <c r="H33" s="46"/>
      <c r="I33" s="23" t="n">
        <v>5000</v>
      </c>
      <c r="J33" s="11"/>
    </row>
    <row r="34" customFormat="false" ht="13.8" hidden="false" customHeight="false" outlineLevel="0" collapsed="false">
      <c r="A34" s="10"/>
      <c r="B34" s="25"/>
      <c r="C34" s="32" t="s">
        <v>35</v>
      </c>
      <c r="D34" s="32"/>
      <c r="E34" s="32"/>
      <c r="F34" s="29" t="n">
        <v>5625</v>
      </c>
      <c r="G34" s="30" t="n">
        <v>15000</v>
      </c>
      <c r="H34" s="46" t="n">
        <v>3130</v>
      </c>
      <c r="I34" s="23" t="n">
        <v>15000</v>
      </c>
      <c r="J34" s="11"/>
    </row>
    <row r="35" customFormat="false" ht="43.5" hidden="false" customHeight="true" outlineLevel="0" collapsed="false">
      <c r="A35" s="10"/>
      <c r="B35" s="25"/>
      <c r="C35" s="47" t="s">
        <v>36</v>
      </c>
      <c r="D35" s="47"/>
      <c r="E35" s="47"/>
      <c r="F35" s="29"/>
      <c r="G35" s="30"/>
      <c r="H35" s="46"/>
      <c r="I35" s="23"/>
      <c r="J35" s="48" t="n">
        <v>2000000</v>
      </c>
    </row>
    <row r="36" customFormat="false" ht="13.8" hidden="false" customHeight="true" outlineLevel="0" collapsed="false">
      <c r="A36" s="10"/>
      <c r="B36" s="25"/>
      <c r="C36" s="47" t="s">
        <v>37</v>
      </c>
      <c r="D36" s="47"/>
      <c r="E36" s="47"/>
      <c r="F36" s="29"/>
      <c r="G36" s="30"/>
      <c r="H36" s="46"/>
      <c r="I36" s="23"/>
      <c r="J36" s="48" t="n">
        <v>800000</v>
      </c>
    </row>
    <row r="37" customFormat="false" ht="75" hidden="false" customHeight="true" outlineLevel="0" collapsed="false">
      <c r="A37" s="10"/>
      <c r="B37" s="25"/>
      <c r="C37" s="49" t="s">
        <v>38</v>
      </c>
      <c r="D37" s="49"/>
      <c r="E37" s="49"/>
      <c r="F37" s="29"/>
      <c r="G37" s="30" t="n">
        <v>827900</v>
      </c>
      <c r="H37" s="46" t="n">
        <v>23484.41</v>
      </c>
      <c r="I37" s="23" t="n">
        <v>1350000</v>
      </c>
      <c r="J37" s="48"/>
    </row>
    <row r="38" customFormat="false" ht="13.8" hidden="false" customHeight="false" outlineLevel="0" collapsed="false">
      <c r="A38" s="10" t="n">
        <v>6</v>
      </c>
      <c r="B38" s="32" t="s">
        <v>39</v>
      </c>
      <c r="C38" s="32"/>
      <c r="D38" s="32"/>
      <c r="E38" s="32"/>
      <c r="F38" s="29" t="n">
        <v>41660</v>
      </c>
      <c r="G38" s="30" t="n">
        <v>220000</v>
      </c>
      <c r="H38" s="46" t="n">
        <v>6399</v>
      </c>
      <c r="I38" s="23" t="n">
        <v>150000</v>
      </c>
      <c r="J38" s="11"/>
    </row>
    <row r="39" customFormat="false" ht="24" hidden="false" customHeight="true" outlineLevel="0" collapsed="false">
      <c r="A39" s="10" t="n">
        <v>7</v>
      </c>
      <c r="B39" s="50" t="s">
        <v>40</v>
      </c>
      <c r="C39" s="50"/>
      <c r="D39" s="50"/>
      <c r="E39" s="50"/>
      <c r="F39" s="29" t="n">
        <v>104100</v>
      </c>
      <c r="G39" s="30" t="n">
        <v>150000</v>
      </c>
      <c r="H39" s="51" t="n">
        <v>115000</v>
      </c>
      <c r="I39" s="23" t="n">
        <v>150000</v>
      </c>
      <c r="J39" s="11"/>
    </row>
    <row r="40" customFormat="false" ht="13.8" hidden="false" customHeight="false" outlineLevel="0" collapsed="false">
      <c r="A40" s="10" t="n">
        <v>8</v>
      </c>
      <c r="B40" s="32" t="s">
        <v>41</v>
      </c>
      <c r="C40" s="32"/>
      <c r="D40" s="32"/>
      <c r="E40" s="32"/>
      <c r="F40" s="29" t="n">
        <v>20362</v>
      </c>
      <c r="G40" s="30" t="n">
        <v>25000</v>
      </c>
      <c r="H40" s="46" t="n">
        <f aca="false">13259+4900</f>
        <v>18159</v>
      </c>
      <c r="I40" s="23" t="n">
        <v>30000</v>
      </c>
      <c r="J40" s="11"/>
    </row>
    <row r="41" customFormat="false" ht="13.8" hidden="false" customHeight="false" outlineLevel="0" collapsed="false">
      <c r="A41" s="10" t="n">
        <v>9</v>
      </c>
      <c r="B41" s="32" t="s">
        <v>42</v>
      </c>
      <c r="C41" s="32"/>
      <c r="D41" s="32"/>
      <c r="E41" s="32"/>
      <c r="F41" s="29" t="n">
        <v>27741.04</v>
      </c>
      <c r="G41" s="30" t="n">
        <v>35000</v>
      </c>
      <c r="H41" s="46" t="n">
        <f aca="false">3000+24031.15</f>
        <v>27031.15</v>
      </c>
      <c r="I41" s="23" t="n">
        <v>60000</v>
      </c>
      <c r="J41" s="11"/>
    </row>
    <row r="42" customFormat="false" ht="13.8" hidden="false" customHeight="false" outlineLevel="0" collapsed="false">
      <c r="A42" s="10" t="n">
        <v>10</v>
      </c>
      <c r="B42" s="32" t="s">
        <v>43</v>
      </c>
      <c r="C42" s="32"/>
      <c r="D42" s="32"/>
      <c r="E42" s="32"/>
      <c r="F42" s="52" t="n">
        <v>19145.94</v>
      </c>
      <c r="G42" s="30" t="n">
        <v>50000</v>
      </c>
      <c r="H42" s="46" t="n">
        <f aca="false">29182.01+13746.4</f>
        <v>42928.41</v>
      </c>
      <c r="I42" s="23" t="n">
        <v>60000</v>
      </c>
      <c r="J42" s="11"/>
    </row>
    <row r="43" customFormat="false" ht="13.8" hidden="false" customHeight="false" outlineLevel="0" collapsed="false">
      <c r="A43" s="10" t="n">
        <v>11</v>
      </c>
      <c r="B43" s="32" t="s">
        <v>44</v>
      </c>
      <c r="C43" s="32"/>
      <c r="D43" s="32"/>
      <c r="E43" s="32"/>
      <c r="F43" s="48" t="n">
        <v>44444</v>
      </c>
      <c r="G43" s="30" t="n">
        <v>40000</v>
      </c>
      <c r="H43" s="46" t="n">
        <v>22400</v>
      </c>
      <c r="I43" s="23" t="n">
        <v>100000</v>
      </c>
      <c r="J43" s="11"/>
    </row>
    <row r="44" customFormat="false" ht="13.8" hidden="false" customHeight="false" outlineLevel="0" collapsed="false">
      <c r="A44" s="10" t="n">
        <v>12</v>
      </c>
      <c r="B44" s="32" t="s">
        <v>45</v>
      </c>
      <c r="C44" s="32"/>
      <c r="D44" s="32"/>
      <c r="E44" s="32"/>
      <c r="F44" s="29" t="n">
        <v>53181.26</v>
      </c>
      <c r="G44" s="30" t="n">
        <v>70000</v>
      </c>
      <c r="H44" s="46" t="n">
        <v>51863.08</v>
      </c>
      <c r="I44" s="23" t="n">
        <v>70000</v>
      </c>
      <c r="J44" s="11"/>
    </row>
    <row r="45" customFormat="false" ht="13.8" hidden="false" customHeight="false" outlineLevel="0" collapsed="false">
      <c r="A45" s="10" t="n">
        <v>14</v>
      </c>
      <c r="B45" s="32" t="s">
        <v>46</v>
      </c>
      <c r="C45" s="32"/>
      <c r="D45" s="32"/>
      <c r="E45" s="32"/>
      <c r="F45" s="29" t="n">
        <v>27500</v>
      </c>
      <c r="G45" s="30"/>
      <c r="H45" s="46" t="n">
        <v>15000</v>
      </c>
      <c r="I45" s="23"/>
      <c r="J45" s="11"/>
    </row>
    <row r="46" customFormat="false" ht="13.8" hidden="false" customHeight="false" outlineLevel="0" collapsed="false">
      <c r="A46" s="10" t="n">
        <v>15</v>
      </c>
      <c r="B46" s="32" t="s">
        <v>47</v>
      </c>
      <c r="C46" s="32"/>
      <c r="D46" s="32"/>
      <c r="E46" s="32"/>
      <c r="F46" s="29" t="n">
        <v>864370</v>
      </c>
      <c r="G46" s="30" t="n">
        <v>765000</v>
      </c>
      <c r="H46" s="46" t="n">
        <f aca="false">547483.33+194603.76+13636.37+9000.54</f>
        <v>764724</v>
      </c>
      <c r="I46" s="23" t="n">
        <v>1137740</v>
      </c>
      <c r="J46" s="11"/>
    </row>
    <row r="47" customFormat="false" ht="13.8" hidden="false" customHeight="false" outlineLevel="0" collapsed="false">
      <c r="A47" s="53" t="n">
        <v>16</v>
      </c>
      <c r="B47" s="32" t="s">
        <v>48</v>
      </c>
      <c r="C47" s="32"/>
      <c r="D47" s="32"/>
      <c r="E47" s="32"/>
      <c r="F47" s="29" t="n">
        <v>174603</v>
      </c>
      <c r="G47" s="30" t="n">
        <v>231100</v>
      </c>
      <c r="H47" s="46" t="n">
        <f aca="false">220197.26-4856.78</f>
        <v>215340.48</v>
      </c>
      <c r="I47" s="23"/>
      <c r="J47" s="11"/>
    </row>
    <row r="48" customFormat="false" ht="13.8" hidden="false" customHeight="false" outlineLevel="0" collapsed="false">
      <c r="A48" s="54" t="s">
        <v>21</v>
      </c>
      <c r="B48" s="54"/>
      <c r="C48" s="54"/>
      <c r="D48" s="54"/>
      <c r="E48" s="54"/>
      <c r="F48" s="55" t="n">
        <f aca="false">SUM(F22:F47)</f>
        <v>3485967.24</v>
      </c>
      <c r="G48" s="56" t="n">
        <f aca="false">SUM(G22:G47)</f>
        <v>5440000</v>
      </c>
      <c r="H48" s="57" t="n">
        <f aca="false">SUM(H22:H47)</f>
        <v>3704301.6</v>
      </c>
      <c r="I48" s="57" t="n">
        <f aca="false">SUM(I22:I47)</f>
        <v>5452740</v>
      </c>
      <c r="J48" s="57" t="n">
        <f aca="false">SUM(J22:J47)</f>
        <v>2800000</v>
      </c>
    </row>
    <row r="49" customFormat="false" ht="13.8" hidden="false" customHeight="false" outlineLevel="0" collapsed="false">
      <c r="B49" s="58"/>
      <c r="C49" s="58"/>
      <c r="D49" s="58"/>
      <c r="E49" s="58"/>
      <c r="F49" s="48"/>
      <c r="G49" s="59" t="n">
        <f aca="false">G48/G9</f>
        <v>850</v>
      </c>
      <c r="H49" s="59"/>
      <c r="I49" s="59" t="n">
        <f aca="false">I48/I9</f>
        <v>851.990625</v>
      </c>
      <c r="J49" s="11"/>
    </row>
    <row r="50" customFormat="false" ht="13.8" hidden="false" customHeight="false" outlineLevel="0" collapsed="false">
      <c r="B50" s="11"/>
      <c r="C50" s="11"/>
      <c r="D50" s="11"/>
      <c r="E50" s="60" t="s">
        <v>49</v>
      </c>
      <c r="F50" s="61"/>
      <c r="G50" s="62" t="n">
        <v>850</v>
      </c>
      <c r="H50" s="63" t="n">
        <v>851</v>
      </c>
      <c r="I50" s="64"/>
      <c r="J50" s="11"/>
    </row>
    <row r="51" customFormat="false" ht="13.8" hidden="false" customHeight="false" outlineLevel="0" collapsed="false">
      <c r="A51" s="65" t="s">
        <v>50</v>
      </c>
      <c r="B51" s="65"/>
      <c r="C51" s="65"/>
      <c r="D51" s="65"/>
      <c r="E51" s="65"/>
      <c r="F51" s="66" t="n">
        <f aca="false">F52+F53+F54+F55+F57</f>
        <v>9696753.97</v>
      </c>
      <c r="G51" s="56" t="n">
        <f aca="false">G52+G53+G54+G55+G57</f>
        <v>14100000</v>
      </c>
      <c r="H51" s="57" t="n">
        <f aca="false">H52+H53+H54+H55+H57+H56</f>
        <v>13714930.21</v>
      </c>
      <c r="I51" s="57" t="n">
        <f aca="false">I52+I53+I54+I55+I57+I56</f>
        <v>18855200</v>
      </c>
      <c r="J51" s="11"/>
    </row>
    <row r="52" customFormat="false" ht="13.8" hidden="false" customHeight="false" outlineLevel="0" collapsed="false">
      <c r="A52" s="10" t="n">
        <v>1</v>
      </c>
      <c r="B52" s="32" t="s">
        <v>51</v>
      </c>
      <c r="C52" s="32"/>
      <c r="D52" s="32"/>
      <c r="E52" s="32"/>
      <c r="F52" s="29" t="n">
        <v>9279147.24</v>
      </c>
      <c r="G52" s="30" t="n">
        <v>14000000</v>
      </c>
      <c r="H52" s="31" t="n">
        <f aca="false">13290480.89-330958.18-5</f>
        <v>12959517.71</v>
      </c>
      <c r="I52" s="23" t="n">
        <f aca="false">I61*5.59</f>
        <v>18335200</v>
      </c>
      <c r="J52" s="11"/>
    </row>
    <row r="53" customFormat="false" ht="13.8" hidden="false" customHeight="false" outlineLevel="0" collapsed="false">
      <c r="A53" s="10" t="n">
        <v>2</v>
      </c>
      <c r="B53" s="32" t="s">
        <v>52</v>
      </c>
      <c r="C53" s="32"/>
      <c r="D53" s="32"/>
      <c r="E53" s="32"/>
      <c r="F53" s="29" t="n">
        <v>89541.23</v>
      </c>
      <c r="G53" s="30" t="n">
        <v>100000</v>
      </c>
      <c r="H53" s="31" t="n">
        <v>110258.49</v>
      </c>
      <c r="I53" s="23" t="n">
        <v>120000</v>
      </c>
      <c r="J53" s="11"/>
    </row>
    <row r="54" customFormat="false" ht="13.8" hidden="false" customHeight="false" outlineLevel="0" collapsed="false">
      <c r="A54" s="10" t="n">
        <v>3</v>
      </c>
      <c r="B54" s="32" t="s">
        <v>53</v>
      </c>
      <c r="C54" s="32"/>
      <c r="D54" s="32"/>
      <c r="E54" s="32"/>
      <c r="F54" s="29" t="n">
        <v>242000</v>
      </c>
      <c r="G54" s="30"/>
      <c r="H54" s="31" t="n">
        <v>422000</v>
      </c>
      <c r="I54" s="23" t="n">
        <v>400000</v>
      </c>
      <c r="J54" s="11"/>
    </row>
    <row r="55" customFormat="false" ht="13.8" hidden="false" customHeight="false" outlineLevel="0" collapsed="false">
      <c r="A55" s="10" t="n">
        <v>4</v>
      </c>
      <c r="B55" s="32" t="s">
        <v>54</v>
      </c>
      <c r="C55" s="32"/>
      <c r="D55" s="32"/>
      <c r="E55" s="32"/>
      <c r="F55" s="29" t="n">
        <v>86065.5</v>
      </c>
      <c r="G55" s="30"/>
      <c r="H55" s="31" t="n">
        <v>130227.17</v>
      </c>
      <c r="I55" s="23"/>
      <c r="J55" s="11"/>
    </row>
    <row r="56" customFormat="false" ht="13.8" hidden="false" customHeight="false" outlineLevel="0" collapsed="false">
      <c r="A56" s="10"/>
      <c r="B56" s="16" t="s">
        <v>55</v>
      </c>
      <c r="C56" s="16"/>
      <c r="D56" s="16"/>
      <c r="E56" s="16"/>
      <c r="F56" s="29"/>
      <c r="G56" s="30"/>
      <c r="H56" s="31" t="n">
        <v>458.84</v>
      </c>
      <c r="I56" s="23"/>
      <c r="J56" s="11"/>
    </row>
    <row r="57" customFormat="false" ht="13.8" hidden="false" customHeight="false" outlineLevel="0" collapsed="false">
      <c r="A57" s="10" t="n">
        <v>5</v>
      </c>
      <c r="B57" s="32" t="s">
        <v>56</v>
      </c>
      <c r="C57" s="32"/>
      <c r="D57" s="32"/>
      <c r="E57" s="32"/>
      <c r="F57" s="29"/>
      <c r="G57" s="30"/>
      <c r="H57" s="31" t="n">
        <v>92468</v>
      </c>
      <c r="I57" s="23"/>
      <c r="J57" s="11"/>
    </row>
    <row r="58" customFormat="false" ht="13.8" hidden="false" customHeight="false" outlineLevel="0" collapsed="false">
      <c r="A58" s="65" t="s">
        <v>57</v>
      </c>
      <c r="B58" s="65"/>
      <c r="C58" s="65"/>
      <c r="D58" s="65"/>
      <c r="E58" s="65"/>
      <c r="F58" s="66" t="n">
        <f aca="false">F59+F63</f>
        <v>9861962.82</v>
      </c>
      <c r="G58" s="56" t="n">
        <f aca="false">G59+G63</f>
        <v>14100000</v>
      </c>
      <c r="H58" s="57" t="n">
        <f aca="false">H59+H63</f>
        <v>14536268.54</v>
      </c>
      <c r="I58" s="57" t="n">
        <f aca="false">I59+I63+I60</f>
        <v>16917240</v>
      </c>
      <c r="J58" s="57" t="n">
        <f aca="false">J59+J63+J60</f>
        <v>2000000</v>
      </c>
    </row>
    <row r="59" customFormat="false" ht="13.8" hidden="false" customHeight="false" outlineLevel="0" collapsed="false">
      <c r="A59" s="10" t="n">
        <v>1</v>
      </c>
      <c r="B59" s="32" t="s">
        <v>58</v>
      </c>
      <c r="C59" s="32"/>
      <c r="D59" s="32"/>
      <c r="E59" s="32"/>
      <c r="F59" s="29" t="n">
        <v>9373772.42</v>
      </c>
      <c r="G59" s="30" t="n">
        <v>12583500</v>
      </c>
      <c r="H59" s="46" t="n">
        <v>13039690.46</v>
      </c>
      <c r="I59" s="23" t="n">
        <f aca="false">I61*4.59</f>
        <v>15055200</v>
      </c>
      <c r="J59" s="11"/>
    </row>
    <row r="60" customFormat="false" ht="13.8" hidden="false" customHeight="false" outlineLevel="0" collapsed="false">
      <c r="A60" s="10"/>
      <c r="B60" s="16" t="s">
        <v>59</v>
      </c>
      <c r="C60" s="16"/>
      <c r="D60" s="16"/>
      <c r="E60" s="16"/>
      <c r="F60" s="29"/>
      <c r="G60" s="30"/>
      <c r="H60" s="46"/>
      <c r="I60" s="23"/>
      <c r="J60" s="48" t="n">
        <v>2000000</v>
      </c>
    </row>
    <row r="61" customFormat="false" ht="13.8" hidden="false" customHeight="false" outlineLevel="0" collapsed="false">
      <c r="A61" s="10"/>
      <c r="B61" s="67"/>
      <c r="C61" s="68"/>
      <c r="D61" s="68"/>
      <c r="E61" s="69" t="s">
        <v>60</v>
      </c>
      <c r="F61" s="70" t="s">
        <v>61</v>
      </c>
      <c r="G61" s="70" t="n">
        <f aca="false">G51/5.5</f>
        <v>2563636.36363636</v>
      </c>
      <c r="H61" s="71" t="n">
        <v>3023448</v>
      </c>
      <c r="I61" s="28" t="n">
        <v>3280000</v>
      </c>
      <c r="J61" s="11"/>
    </row>
    <row r="62" customFormat="false" ht="13.8" hidden="false" customHeight="false" outlineLevel="0" collapsed="false">
      <c r="A62" s="10"/>
      <c r="B62" s="67"/>
      <c r="C62" s="68"/>
      <c r="D62" s="68"/>
      <c r="E62" s="72"/>
      <c r="F62" s="73"/>
      <c r="G62" s="30"/>
      <c r="H62" s="31"/>
      <c r="I62" s="23"/>
      <c r="J62" s="11"/>
    </row>
    <row r="63" customFormat="false" ht="30" hidden="false" customHeight="true" outlineLevel="0" collapsed="false">
      <c r="A63" s="10" t="n">
        <v>2</v>
      </c>
      <c r="B63" s="50" t="s">
        <v>62</v>
      </c>
      <c r="C63" s="50"/>
      <c r="D63" s="50"/>
      <c r="E63" s="50"/>
      <c r="F63" s="29" t="n">
        <v>488190.4</v>
      </c>
      <c r="G63" s="56" t="n">
        <f aca="false">G65+G66+G67+G68+G69+G70</f>
        <v>1516500</v>
      </c>
      <c r="H63" s="57" t="n">
        <f aca="false">H65+H66+H67+H68+H69+H70</f>
        <v>1496578.08</v>
      </c>
      <c r="I63" s="57" t="n">
        <f aca="false">I65+I66+I67+I68+I69+I70</f>
        <v>1862040</v>
      </c>
      <c r="J63" s="11"/>
    </row>
    <row r="64" customFormat="false" ht="13.8" hidden="false" customHeight="false" outlineLevel="0" collapsed="false">
      <c r="A64" s="10" t="n">
        <v>3</v>
      </c>
      <c r="B64" s="32" t="s">
        <v>63</v>
      </c>
      <c r="C64" s="32"/>
      <c r="D64" s="32"/>
      <c r="E64" s="32"/>
      <c r="F64" s="29"/>
      <c r="G64" s="30"/>
      <c r="H64" s="46"/>
      <c r="I64" s="23"/>
      <c r="J64" s="11"/>
    </row>
    <row r="65" customFormat="false" ht="13.8" hidden="false" customHeight="true" outlineLevel="0" collapsed="false">
      <c r="A65" s="10" t="n">
        <v>4</v>
      </c>
      <c r="B65" s="50" t="s">
        <v>64</v>
      </c>
      <c r="C65" s="50"/>
      <c r="D65" s="50"/>
      <c r="E65" s="50"/>
      <c r="F65" s="29"/>
      <c r="G65" s="30" t="n">
        <v>1006500</v>
      </c>
      <c r="H65" s="46" t="n">
        <f aca="false">1771171.76-H46-92.54</f>
        <v>1006355.22</v>
      </c>
      <c r="I65" s="23" t="n">
        <f aca="false">2585780-I46</f>
        <v>1448040</v>
      </c>
      <c r="J65" s="11"/>
    </row>
    <row r="66" customFormat="false" ht="13.8" hidden="false" customHeight="true" outlineLevel="0" collapsed="false">
      <c r="A66" s="10" t="n">
        <v>5</v>
      </c>
      <c r="B66" s="50" t="s">
        <v>65</v>
      </c>
      <c r="C66" s="50"/>
      <c r="D66" s="50"/>
      <c r="E66" s="50"/>
      <c r="F66" s="29"/>
      <c r="G66" s="30" t="n">
        <v>304000</v>
      </c>
      <c r="H66" s="46" t="n">
        <v>289800.75</v>
      </c>
      <c r="I66" s="23"/>
      <c r="J66" s="11"/>
    </row>
    <row r="67" customFormat="false" ht="31.5" hidden="false" customHeight="true" outlineLevel="0" collapsed="false">
      <c r="A67" s="10" t="n">
        <v>6</v>
      </c>
      <c r="B67" s="50" t="s">
        <v>66</v>
      </c>
      <c r="C67" s="50"/>
      <c r="D67" s="50"/>
      <c r="E67" s="50"/>
      <c r="F67" s="29"/>
      <c r="G67" s="30" t="n">
        <v>6000</v>
      </c>
      <c r="H67" s="46"/>
      <c r="I67" s="23"/>
      <c r="J67" s="11"/>
    </row>
    <row r="68" customFormat="false" ht="13.8" hidden="false" customHeight="true" outlineLevel="0" collapsed="false">
      <c r="A68" s="10" t="n">
        <v>7</v>
      </c>
      <c r="B68" s="50" t="s">
        <v>67</v>
      </c>
      <c r="C68" s="50"/>
      <c r="D68" s="50"/>
      <c r="E68" s="50"/>
      <c r="F68" s="29"/>
      <c r="G68" s="30"/>
      <c r="H68" s="46" t="n">
        <v>3900.01</v>
      </c>
      <c r="I68" s="23" t="n">
        <v>5000</v>
      </c>
      <c r="J68" s="11"/>
    </row>
    <row r="69" customFormat="false" ht="62.25" hidden="false" customHeight="true" outlineLevel="0" collapsed="false">
      <c r="A69" s="10" t="n">
        <v>8</v>
      </c>
      <c r="B69" s="50" t="s">
        <v>68</v>
      </c>
      <c r="C69" s="50"/>
      <c r="D69" s="50"/>
      <c r="E69" s="50"/>
      <c r="F69" s="29"/>
      <c r="G69" s="30" t="n">
        <v>200000</v>
      </c>
      <c r="H69" s="46" t="n">
        <v>196522.1</v>
      </c>
      <c r="I69" s="23" t="n">
        <v>400000</v>
      </c>
      <c r="J69" s="11"/>
    </row>
    <row r="70" customFormat="false" ht="20.25" hidden="false" customHeight="true" outlineLevel="0" collapsed="false">
      <c r="A70" s="10" t="n">
        <v>9</v>
      </c>
      <c r="B70" s="50" t="s">
        <v>69</v>
      </c>
      <c r="C70" s="50"/>
      <c r="D70" s="50"/>
      <c r="E70" s="50"/>
      <c r="F70" s="29"/>
      <c r="G70" s="30"/>
      <c r="H70" s="31"/>
      <c r="I70" s="23" t="n">
        <v>9000</v>
      </c>
      <c r="J70" s="11"/>
    </row>
    <row r="71" customFormat="false" ht="16.25" hidden="false" customHeight="true" outlineLevel="0" collapsed="false">
      <c r="A71" s="10"/>
      <c r="B71" s="74" t="s">
        <v>70</v>
      </c>
      <c r="C71" s="74"/>
      <c r="D71" s="74"/>
      <c r="E71" s="74"/>
      <c r="F71" s="29"/>
      <c r="G71" s="48"/>
      <c r="H71" s="75"/>
      <c r="I71" s="76" t="n">
        <f aca="false">I5+I19+I51-I58-I48-J48-J58</f>
        <v>4468250</v>
      </c>
      <c r="J71" s="76"/>
    </row>
    <row r="72" customFormat="false" ht="33.75" hidden="false" customHeight="true" outlineLevel="0" collapsed="false">
      <c r="A72" s="77"/>
      <c r="B72" s="78" t="s">
        <v>71</v>
      </c>
      <c r="C72" s="78"/>
      <c r="D72" s="78"/>
      <c r="E72" s="78"/>
      <c r="F72" s="78"/>
      <c r="G72" s="79" t="n">
        <f aca="false">G73+G74+G75</f>
        <v>1</v>
      </c>
      <c r="H72" s="4"/>
      <c r="I72" s="79" t="n">
        <f aca="false">I73+I74+I75</f>
        <v>0.99769512195122</v>
      </c>
    </row>
    <row r="73" customFormat="false" ht="13.8" hidden="false" customHeight="true" outlineLevel="0" collapsed="false">
      <c r="A73" s="77"/>
      <c r="B73" s="50" t="s">
        <v>72</v>
      </c>
      <c r="C73" s="50"/>
      <c r="D73" s="50"/>
      <c r="E73" s="50"/>
      <c r="F73" s="50"/>
      <c r="G73" s="77" t="n">
        <v>0.59</v>
      </c>
      <c r="H73" s="4"/>
      <c r="I73" s="79" t="n">
        <f aca="false">I63/I61</f>
        <v>0.56769512195122</v>
      </c>
    </row>
    <row r="74" customFormat="false" ht="13.8" hidden="false" customHeight="true" outlineLevel="0" collapsed="false">
      <c r="A74" s="77"/>
      <c r="B74" s="50" t="s">
        <v>73</v>
      </c>
      <c r="C74" s="50"/>
      <c r="D74" s="50"/>
      <c r="E74" s="50"/>
      <c r="F74" s="50"/>
      <c r="G74" s="77" t="n">
        <v>0.07</v>
      </c>
      <c r="H74" s="4"/>
      <c r="I74" s="79" t="n">
        <f aca="false">G74</f>
        <v>0.07</v>
      </c>
    </row>
    <row r="75" customFormat="false" ht="13.8" hidden="false" customHeight="true" outlineLevel="0" collapsed="false">
      <c r="A75" s="77"/>
      <c r="B75" s="50" t="s">
        <v>74</v>
      </c>
      <c r="C75" s="50"/>
      <c r="D75" s="50"/>
      <c r="E75" s="50"/>
      <c r="F75" s="50"/>
      <c r="G75" s="77" t="n">
        <v>0.34</v>
      </c>
      <c r="H75" s="4"/>
      <c r="I75" s="79" t="n">
        <v>0.36</v>
      </c>
    </row>
    <row r="76" customFormat="false" ht="13.8" hidden="false" customHeight="false" outlineLevel="0" collapsed="false">
      <c r="G76" s="1"/>
    </row>
    <row r="100" customFormat="false" ht="13.8" hidden="false" customHeight="false" outlineLevel="0" collapsed="false">
      <c r="D100" s="80"/>
    </row>
  </sheetData>
  <mergeCells count="69">
    <mergeCell ref="A2:H2"/>
    <mergeCell ref="A3:I3"/>
    <mergeCell ref="I5:J5"/>
    <mergeCell ref="B6:E6"/>
    <mergeCell ref="B7:E7"/>
    <mergeCell ref="A8:E8"/>
    <mergeCell ref="B9:E9"/>
    <mergeCell ref="B11:E11"/>
    <mergeCell ref="B12:E12"/>
    <mergeCell ref="B13:E13"/>
    <mergeCell ref="B14:E14"/>
    <mergeCell ref="B15:E15"/>
    <mergeCell ref="B16:E16"/>
    <mergeCell ref="B17:E17"/>
    <mergeCell ref="A18:F18"/>
    <mergeCell ref="A19:E19"/>
    <mergeCell ref="A20:E20"/>
    <mergeCell ref="B21:E21"/>
    <mergeCell ref="B22:E22"/>
    <mergeCell ref="B23:E23"/>
    <mergeCell ref="B24:E24"/>
    <mergeCell ref="B25:E25"/>
    <mergeCell ref="B26:E26"/>
    <mergeCell ref="B27:E27"/>
    <mergeCell ref="B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A48:E48"/>
    <mergeCell ref="A51:E51"/>
    <mergeCell ref="B52:E52"/>
    <mergeCell ref="B53:E53"/>
    <mergeCell ref="B54:E54"/>
    <mergeCell ref="B55:E55"/>
    <mergeCell ref="B56:E56"/>
    <mergeCell ref="B57:E57"/>
    <mergeCell ref="A58:E58"/>
    <mergeCell ref="B59:E59"/>
    <mergeCell ref="B60:E60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I71:J71"/>
    <mergeCell ref="B72:F72"/>
    <mergeCell ref="B73:F73"/>
    <mergeCell ref="B74:F74"/>
    <mergeCell ref="B75:F75"/>
  </mergeCells>
  <printOptions headings="false" gridLines="false" gridLinesSet="true" horizontalCentered="false" verticalCentered="false"/>
  <pageMargins left="0" right="0" top="0.138888888888889" bottom="0.138888888888889" header="0" footer="0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&amp;C&amp;10&amp;Kffffff&amp;A</oddHeader>
    <oddFooter>&amp;C&amp;10&amp;KffffffPage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ru-RU</dc:language>
  <cp:lastModifiedBy/>
  <cp:lastPrinted>2022-04-07T17:57:07Z</cp:lastPrinted>
  <dcterms:modified xsi:type="dcterms:W3CDTF">2022-04-08T21:50:23Z</dcterms:modified>
  <cp:revision>6</cp:revision>
  <dc:subject/>
  <dc:title/>
</cp:coreProperties>
</file>